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170" windowWidth="14806" windowHeight="7959" activeTab="0"/>
  </bookViews>
  <sheets>
    <sheet name="калькуляция" sheetId="1" r:id="rId1"/>
    <sheet name="расчет стоимости услуги" sheetId="2" r:id="rId2"/>
  </sheets>
  <definedNames>
    <definedName name="_xlnm.Print_Area" localSheetId="1">'расчет стоимости услуги'!$A$1:$D$22</definedName>
  </definedNames>
  <calcPr fullCalcOnLoad="1"/>
</workbook>
</file>

<file path=xl/sharedStrings.xml><?xml version="1.0" encoding="utf-8"?>
<sst xmlns="http://schemas.openxmlformats.org/spreadsheetml/2006/main" count="121" uniqueCount="95">
  <si>
    <t>Должность</t>
  </si>
  <si>
    <t>Бухгалтер</t>
  </si>
  <si>
    <t>ПО ПЛАТНЫМ ДОПОЛНИТЕЛЬНЫМ ОБРАЗОВАТЕЛЬНЫМ УСЛУГАМ</t>
  </si>
  <si>
    <t>КАЛЬКУЛЯЦИЯ</t>
  </si>
  <si>
    <t>1. ПРЯМЫЕ ЗАТРАТЫ</t>
  </si>
  <si>
    <t>Наименование материальных запасов</t>
  </si>
  <si>
    <t>Стоимость (руб.)</t>
  </si>
  <si>
    <t>2. НАКЛАДНЫЕ ЗАТРАТЫ</t>
  </si>
  <si>
    <t>Цена</t>
  </si>
  <si>
    <t xml:space="preserve">Расходы в месяц           (руб.) </t>
  </si>
  <si>
    <t xml:space="preserve">Количество </t>
  </si>
  <si>
    <t>Срок полезного использования            (мес.)</t>
  </si>
  <si>
    <t xml:space="preserve">Педагог дополнительного образования </t>
  </si>
  <si>
    <t>Водоотведение</t>
  </si>
  <si>
    <t>Площадь всего здания                        (м²)</t>
  </si>
  <si>
    <t>Расчет</t>
  </si>
  <si>
    <t>№ пп</t>
  </si>
  <si>
    <t>Наименование статей затрат</t>
  </si>
  <si>
    <t>Сумма              (руб.)</t>
  </si>
  <si>
    <t xml:space="preserve">Затраты на оплату труда </t>
  </si>
  <si>
    <t>Затраты на приобретение материальных запасов</t>
  </si>
  <si>
    <t>Сумма начисленной аммортизации оборудования, используемого при оказании платной услуги</t>
  </si>
  <si>
    <t>Прямые затраты</t>
  </si>
  <si>
    <t>Накладные  затраты</t>
  </si>
  <si>
    <t xml:space="preserve"> 1.1. Расходы на оплату труда </t>
  </si>
  <si>
    <t xml:space="preserve">Норма потребления за 1 час на одного потребителя (квт/ч) </t>
  </si>
  <si>
    <t>Количество потребителей в месяц, чел.</t>
  </si>
  <si>
    <t xml:space="preserve">Всего объемы потребления в месяц            (квт/ч) </t>
  </si>
  <si>
    <t>Цена 1 квт/ч                (руб.)</t>
  </si>
  <si>
    <t>Всего затраты в месяц               (руб.)</t>
  </si>
  <si>
    <t>ХВС</t>
  </si>
  <si>
    <t>Площадь учебного помещения        (м²)</t>
  </si>
  <si>
    <t>Энергоресурс</t>
  </si>
  <si>
    <t>Электроснабжение</t>
  </si>
  <si>
    <t>Количество занятий в месяц</t>
  </si>
  <si>
    <t xml:space="preserve">Норма потребления (л) в день на одного потребителя </t>
  </si>
  <si>
    <t>Цена 1 Гкал (руб.)</t>
  </si>
  <si>
    <t>Среднемесячное значение фактического объема потребления за здание</t>
  </si>
  <si>
    <t xml:space="preserve">Всего объемы потребления в месяц (Гкал) за 1 кабинет  </t>
  </si>
  <si>
    <t>стоимости  занятия на 1 обучающегося в месяц:</t>
  </si>
  <si>
    <t>Количество обучающихся в услуге</t>
  </si>
  <si>
    <t xml:space="preserve">2.1. Оплата труда административно-управленческого персонала - (количество ставок - исходя из затрат времени )  </t>
  </si>
  <si>
    <t xml:space="preserve">Количество занятий в месяц </t>
  </si>
  <si>
    <t>Потребление (Гкал, м3) за  период оказания платных услуг</t>
  </si>
  <si>
    <t>Бумага, канцтовары для ведения документации и выписки квитанций</t>
  </si>
  <si>
    <t>Количество учебных дней в месяц</t>
  </si>
  <si>
    <t>Цена 1 куб (руб.)</t>
  </si>
  <si>
    <t xml:space="preserve">Цена за 1 занятие для 1 обучающегося </t>
  </si>
  <si>
    <t>Количество ставок (часов)</t>
  </si>
  <si>
    <t>ВСЕГО стоимость платной услуги</t>
  </si>
  <si>
    <t>Итого прямые затраты</t>
  </si>
  <si>
    <t>Итого накладные затраты</t>
  </si>
  <si>
    <t>ВСЕГО стоимость платной услуги вкл. расходы на МТБ</t>
  </si>
  <si>
    <t>Продолжительность одного занятия</t>
  </si>
  <si>
    <t>Площадь всего здания</t>
  </si>
  <si>
    <t>Площадь помещения</t>
  </si>
  <si>
    <t>30 минут = 1 астрономическому часу работы педагога</t>
  </si>
  <si>
    <t>Количество дней отпуска</t>
  </si>
  <si>
    <t>1.2. Затраты на приобретение материальных запасов непосредственно потребляемых в процессе оказания платной услуги в месяц</t>
  </si>
  <si>
    <t>6  (гр.4/гр.5)</t>
  </si>
  <si>
    <t>Стоимость, рублей (гр.2 * гр.3)</t>
  </si>
  <si>
    <t>Итого в месяц зарплата (КОСГУ 211)</t>
  </si>
  <si>
    <t>Срок полезного использования (месяцев)</t>
  </si>
  <si>
    <t>Зарплата в месяц на ставку, рублей</t>
  </si>
  <si>
    <t>Начисления на выплаты по оплате труда (30,2%)</t>
  </si>
  <si>
    <t>2.2. Коммунальные услуги</t>
  </si>
  <si>
    <t>2.2.1 Электроснабжение</t>
  </si>
  <si>
    <t xml:space="preserve">2.2.2. Водоснабжение и водоотведение </t>
  </si>
  <si>
    <t>2.2.3. Теплоснабжение</t>
  </si>
  <si>
    <t xml:space="preserve">2.3. Затраты на приобретение материальных запасов  </t>
  </si>
  <si>
    <t>Итого в месяц</t>
  </si>
  <si>
    <t xml:space="preserve">Среднемесячное количество кал.дней в месяц </t>
  </si>
  <si>
    <t>Всего коммунальные расходы в месяц</t>
  </si>
  <si>
    <t>Затраты на оплату коммунальных услуг(не более 5,5% от стоимости)</t>
  </si>
  <si>
    <t>ФОТ</t>
  </si>
  <si>
    <t>Коммунальные расходы</t>
  </si>
  <si>
    <t>Максимальное значение (%)</t>
  </si>
  <si>
    <t>Фактическое значение (%)</t>
  </si>
  <si>
    <t>Наименование расходов</t>
  </si>
  <si>
    <t>Средства на развитие материально-технической базы
 ( не более 20%)</t>
  </si>
  <si>
    <t>Плановое количество дето-дней в месяц</t>
  </si>
  <si>
    <r>
      <t xml:space="preserve">Сумма расходов </t>
    </r>
    <r>
      <rPr>
        <sz val="14"/>
        <color indexed="8"/>
        <rFont val="Times New Roman"/>
        <family val="1"/>
      </rPr>
      <t>в месяц, рублей</t>
    </r>
  </si>
  <si>
    <r>
      <t xml:space="preserve">Расходы </t>
    </r>
    <r>
      <rPr>
        <b/>
        <sz val="14"/>
        <color indexed="8"/>
        <rFont val="Times New Roman"/>
        <family val="1"/>
      </rPr>
      <t>в</t>
    </r>
    <r>
      <rPr>
        <sz val="14"/>
        <color indexed="8"/>
        <rFont val="Times New Roman"/>
        <family val="1"/>
      </rPr>
      <t xml:space="preserve"> месяц      </t>
    </r>
    <r>
      <rPr>
        <sz val="14"/>
        <color indexed="8"/>
        <rFont val="Times New Roman"/>
        <family val="1"/>
      </rPr>
      <t xml:space="preserve">     (руб.) </t>
    </r>
  </si>
  <si>
    <t>Накладные затраты</t>
  </si>
  <si>
    <r>
      <t>Всего объемы потребления в месяц (м</t>
    </r>
    <r>
      <rPr>
        <sz val="14"/>
        <color indexed="8"/>
        <rFont val="Calibri"/>
        <family val="2"/>
      </rPr>
      <t>³</t>
    </r>
    <r>
      <rPr>
        <sz val="14"/>
        <color indexed="8"/>
        <rFont val="Times New Roman"/>
        <family val="1"/>
      </rPr>
      <t xml:space="preserve">)  </t>
    </r>
  </si>
  <si>
    <t>Программа:    "Школа будущего первоклассника"</t>
  </si>
  <si>
    <t>4 занятия в неделю</t>
  </si>
  <si>
    <t xml:space="preserve">Стоимость услуги в месяц (16 занятий) для 1 обучающегося </t>
  </si>
  <si>
    <t>2 группы</t>
  </si>
  <si>
    <t xml:space="preserve">2 раза в неделю </t>
  </si>
  <si>
    <t>Расчет среднего заработка за отпуск - (ЗП ) : 29,3 х 28 дней : 12 месяцев</t>
  </si>
  <si>
    <t>Расчет среднего заработка за отпуск - (ЗП ) : 29,3 х 14 дней : 12 месяцев</t>
  </si>
  <si>
    <t>Канцелярские принадлежности</t>
  </si>
  <si>
    <t>Покупка и заправка картриджей</t>
  </si>
  <si>
    <t>на период с 31 октября 2023 г. по 25 апреля 2024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</si>
</sst>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i/>
      <sz val="16"/>
      <color indexed="8"/>
      <name val="Calibri"/>
      <family val="2"/>
    </font>
    <font>
      <sz val="1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u val="single"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sz val="14"/>
      <color theme="1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i/>
      <sz val="16"/>
      <color theme="1"/>
      <name val="Times New Roman"/>
      <family val="1"/>
    </font>
    <font>
      <i/>
      <sz val="16"/>
      <color theme="1"/>
      <name val="Times New Roman"/>
      <family val="1"/>
    </font>
    <font>
      <i/>
      <sz val="16"/>
      <color theme="1"/>
      <name val="Calibri"/>
      <family val="2"/>
    </font>
    <font>
      <sz val="16"/>
      <color theme="1"/>
      <name val="Times New Roman"/>
      <family val="1"/>
    </font>
    <font>
      <b/>
      <i/>
      <sz val="14"/>
      <color theme="1"/>
      <name val="Calibri"/>
      <family val="2"/>
    </font>
    <font>
      <b/>
      <u val="single"/>
      <sz val="14"/>
      <color theme="1"/>
      <name val="Times New Roman"/>
      <family val="1"/>
    </font>
    <font>
      <u val="single"/>
      <sz val="14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4" fontId="51" fillId="0" borderId="0" xfId="0" applyNumberFormat="1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2" fontId="53" fillId="0" borderId="10" xfId="0" applyNumberFormat="1" applyFont="1" applyBorder="1" applyAlignment="1">
      <alignment horizontal="right" vertical="center" wrapText="1"/>
    </xf>
    <xf numFmtId="0" fontId="51" fillId="0" borderId="0" xfId="0" applyFont="1" applyAlignment="1">
      <alignment vertical="center"/>
    </xf>
    <xf numFmtId="0" fontId="54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10" xfId="0" applyFont="1" applyBorder="1" applyAlignment="1">
      <alignment vertical="center" wrapText="1"/>
    </xf>
    <xf numFmtId="0" fontId="51" fillId="0" borderId="0" xfId="0" applyFont="1" applyAlignment="1">
      <alignment vertical="center" wrapText="1"/>
    </xf>
    <xf numFmtId="2" fontId="54" fillId="0" borderId="10" xfId="0" applyNumberFormat="1" applyFont="1" applyBorder="1" applyAlignment="1">
      <alignment horizontal="center" vertical="center" wrapText="1"/>
    </xf>
    <xf numFmtId="2" fontId="51" fillId="0" borderId="10" xfId="0" applyNumberFormat="1" applyFont="1" applyBorder="1" applyAlignment="1">
      <alignment vertical="center"/>
    </xf>
    <xf numFmtId="2" fontId="51" fillId="0" borderId="0" xfId="0" applyNumberFormat="1" applyFont="1" applyAlignment="1">
      <alignment vertical="center"/>
    </xf>
    <xf numFmtId="0" fontId="55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4" fontId="53" fillId="0" borderId="10" xfId="0" applyNumberFormat="1" applyFont="1" applyBorder="1" applyAlignment="1">
      <alignment horizontal="right" vertical="center" wrapText="1"/>
    </xf>
    <xf numFmtId="0" fontId="52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52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2" fontId="51" fillId="0" borderId="0" xfId="0" applyNumberFormat="1" applyFont="1" applyBorder="1" applyAlignment="1">
      <alignment horizontal="right" vertical="center" wrapText="1"/>
    </xf>
    <xf numFmtId="0" fontId="56" fillId="0" borderId="0" xfId="0" applyFont="1" applyBorder="1" applyAlignment="1">
      <alignment vertical="center" wrapText="1"/>
    </xf>
    <xf numFmtId="2" fontId="52" fillId="0" borderId="0" xfId="0" applyNumberFormat="1" applyFont="1" applyAlignment="1">
      <alignment horizontal="right" vertical="center" wrapText="1"/>
    </xf>
    <xf numFmtId="2" fontId="51" fillId="0" borderId="0" xfId="0" applyNumberFormat="1" applyFont="1" applyAlignment="1">
      <alignment horizontal="right" vertical="center" wrapText="1"/>
    </xf>
    <xf numFmtId="1" fontId="51" fillId="0" borderId="10" xfId="0" applyNumberFormat="1" applyFont="1" applyBorder="1" applyAlignment="1">
      <alignment vertical="center"/>
    </xf>
    <xf numFmtId="0" fontId="5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51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right" vertical="center"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58" fillId="0" borderId="10" xfId="0" applyFont="1" applyBorder="1" applyAlignment="1">
      <alignment horizontal="center" vertical="center" wrapText="1"/>
    </xf>
    <xf numFmtId="4" fontId="58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top" wrapText="1"/>
    </xf>
    <xf numFmtId="0" fontId="58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49" fontId="59" fillId="0" borderId="10" xfId="0" applyNumberFormat="1" applyFont="1" applyBorder="1" applyAlignment="1">
      <alignment horizontal="right" vertical="center" wrapText="1"/>
    </xf>
    <xf numFmtId="4" fontId="60" fillId="0" borderId="10" xfId="0" applyNumberFormat="1" applyFont="1" applyBorder="1" applyAlignment="1">
      <alignment horizontal="center" vertical="center" wrapText="1"/>
    </xf>
    <xf numFmtId="2" fontId="58" fillId="0" borderId="10" xfId="0" applyNumberFormat="1" applyFont="1" applyBorder="1" applyAlignment="1">
      <alignment horizontal="center" vertical="center" wrapText="1"/>
    </xf>
    <xf numFmtId="4" fontId="58" fillId="0" borderId="10" xfId="0" applyNumberFormat="1" applyFont="1" applyBorder="1" applyAlignment="1">
      <alignment horizontal="right" vertical="center" wrapText="1"/>
    </xf>
    <xf numFmtId="3" fontId="58" fillId="0" borderId="10" xfId="0" applyNumberFormat="1" applyFont="1" applyBorder="1" applyAlignment="1">
      <alignment horizontal="right" vertical="center" wrapText="1"/>
    </xf>
    <xf numFmtId="4" fontId="60" fillId="0" borderId="10" xfId="0" applyNumberFormat="1" applyFont="1" applyBorder="1" applyAlignment="1">
      <alignment horizontal="right" vertical="center" wrapText="1"/>
    </xf>
    <xf numFmtId="2" fontId="58" fillId="0" borderId="10" xfId="0" applyNumberFormat="1" applyFont="1" applyBorder="1" applyAlignment="1">
      <alignment horizontal="right" vertical="center" wrapText="1"/>
    </xf>
    <xf numFmtId="0" fontId="61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vertical="center" wrapText="1"/>
    </xf>
    <xf numFmtId="2" fontId="60" fillId="0" borderId="10" xfId="0" applyNumberFormat="1" applyFont="1" applyBorder="1" applyAlignment="1">
      <alignment horizontal="center" vertical="center" wrapText="1"/>
    </xf>
    <xf numFmtId="2" fontId="51" fillId="0" borderId="0" xfId="0" applyNumberFormat="1" applyFont="1" applyFill="1" applyBorder="1" applyAlignment="1">
      <alignment horizontal="center" vertical="center" wrapText="1"/>
    </xf>
    <xf numFmtId="2" fontId="51" fillId="0" borderId="0" xfId="0" applyNumberFormat="1" applyFont="1" applyFill="1" applyBorder="1" applyAlignment="1">
      <alignment horizontal="right" vertical="center" wrapText="1"/>
    </xf>
    <xf numFmtId="2" fontId="53" fillId="0" borderId="0" xfId="0" applyNumberFormat="1" applyFont="1" applyFill="1" applyBorder="1" applyAlignment="1">
      <alignment horizontal="right" vertical="center" wrapText="1"/>
    </xf>
    <xf numFmtId="0" fontId="58" fillId="0" borderId="10" xfId="0" applyFont="1" applyFill="1" applyBorder="1" applyAlignment="1">
      <alignment horizontal="center" vertical="center" wrapText="1"/>
    </xf>
    <xf numFmtId="1" fontId="58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top" wrapText="1"/>
    </xf>
    <xf numFmtId="2" fontId="57" fillId="0" borderId="0" xfId="0" applyNumberFormat="1" applyFont="1" applyAlignment="1">
      <alignment horizontal="right" vertical="center" wrapText="1"/>
    </xf>
    <xf numFmtId="0" fontId="57" fillId="0" borderId="0" xfId="0" applyFont="1" applyAlignment="1">
      <alignment horizontal="center" vertical="center" wrapText="1"/>
    </xf>
    <xf numFmtId="2" fontId="57" fillId="0" borderId="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2" fontId="57" fillId="0" borderId="0" xfId="0" applyNumberFormat="1" applyFont="1" applyAlignment="1">
      <alignment horizontal="right" vertical="top" wrapText="1"/>
    </xf>
    <xf numFmtId="0" fontId="57" fillId="0" borderId="0" xfId="0" applyFont="1" applyAlignment="1">
      <alignment horizontal="center" vertical="top" wrapText="1"/>
    </xf>
    <xf numFmtId="1" fontId="63" fillId="0" borderId="10" xfId="0" applyNumberFormat="1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vertical="justify"/>
    </xf>
    <xf numFmtId="0" fontId="51" fillId="0" borderId="10" xfId="0" applyFont="1" applyBorder="1" applyAlignment="1">
      <alignment vertical="center"/>
    </xf>
    <xf numFmtId="4" fontId="58" fillId="0" borderId="10" xfId="0" applyNumberFormat="1" applyFont="1" applyBorder="1" applyAlignment="1">
      <alignment vertical="center" wrapText="1"/>
    </xf>
    <xf numFmtId="4" fontId="56" fillId="0" borderId="10" xfId="0" applyNumberFormat="1" applyFont="1" applyBorder="1" applyAlignment="1">
      <alignment vertical="center" wrapText="1"/>
    </xf>
    <xf numFmtId="4" fontId="53" fillId="0" borderId="10" xfId="0" applyNumberFormat="1" applyFont="1" applyBorder="1" applyAlignment="1">
      <alignment horizontal="center" vertical="top" wrapText="1"/>
    </xf>
    <xf numFmtId="4" fontId="60" fillId="0" borderId="10" xfId="0" applyNumberFormat="1" applyFont="1" applyBorder="1" applyAlignment="1">
      <alignment horizontal="center" vertical="top" wrapText="1"/>
    </xf>
    <xf numFmtId="4" fontId="51" fillId="0" borderId="10" xfId="0" applyNumberFormat="1" applyFont="1" applyBorder="1" applyAlignment="1">
      <alignment vertical="center"/>
    </xf>
    <xf numFmtId="4" fontId="55" fillId="0" borderId="10" xfId="0" applyNumberFormat="1" applyFont="1" applyBorder="1" applyAlignment="1">
      <alignment vertical="center"/>
    </xf>
    <xf numFmtId="4" fontId="52" fillId="0" borderId="10" xfId="0" applyNumberFormat="1" applyFont="1" applyBorder="1" applyAlignment="1">
      <alignment vertical="center"/>
    </xf>
    <xf numFmtId="0" fontId="51" fillId="0" borderId="10" xfId="0" applyFont="1" applyBorder="1" applyAlignment="1">
      <alignment horizontal="center" vertical="justify"/>
    </xf>
    <xf numFmtId="0" fontId="58" fillId="33" borderId="10" xfId="0" applyFont="1" applyFill="1" applyBorder="1" applyAlignment="1">
      <alignment horizontal="center" vertical="top" wrapText="1"/>
    </xf>
    <xf numFmtId="4" fontId="58" fillId="33" borderId="10" xfId="0" applyNumberFormat="1" applyFont="1" applyFill="1" applyBorder="1" applyAlignment="1">
      <alignment horizontal="center" vertical="top" wrapText="1"/>
    </xf>
    <xf numFmtId="4" fontId="58" fillId="33" borderId="10" xfId="0" applyNumberFormat="1" applyFont="1" applyFill="1" applyBorder="1" applyAlignment="1">
      <alignment horizontal="center" vertical="center" wrapText="1"/>
    </xf>
    <xf numFmtId="0" fontId="51" fillId="0" borderId="0" xfId="0" applyFont="1" applyBorder="1" applyAlignment="1">
      <alignment vertical="center"/>
    </xf>
    <xf numFmtId="2" fontId="51" fillId="0" borderId="0" xfId="0" applyNumberFormat="1" applyFont="1" applyBorder="1" applyAlignment="1">
      <alignment vertical="center"/>
    </xf>
    <xf numFmtId="4" fontId="51" fillId="0" borderId="0" xfId="0" applyNumberFormat="1" applyFont="1" applyBorder="1" applyAlignment="1">
      <alignment vertical="center"/>
    </xf>
    <xf numFmtId="0" fontId="51" fillId="0" borderId="11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4" fontId="58" fillId="33" borderId="10" xfId="0" applyNumberFormat="1" applyFont="1" applyFill="1" applyBorder="1" applyAlignment="1">
      <alignment horizontal="right" vertical="center" wrapText="1"/>
    </xf>
    <xf numFmtId="0" fontId="58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7" fillId="0" borderId="10" xfId="0" applyFont="1" applyBorder="1" applyAlignment="1">
      <alignment horizontal="center" vertical="top" wrapText="1"/>
    </xf>
    <xf numFmtId="0" fontId="58" fillId="0" borderId="10" xfId="0" applyFont="1" applyBorder="1" applyAlignment="1">
      <alignment horizontal="left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center" wrapText="1"/>
    </xf>
    <xf numFmtId="0" fontId="64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0" fontId="5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9" fillId="35" borderId="10" xfId="0" applyFont="1" applyFill="1" applyBorder="1" applyAlignment="1">
      <alignment horizontal="left" vertical="center" wrapText="1"/>
    </xf>
    <xf numFmtId="0" fontId="56" fillId="35" borderId="10" xfId="0" applyFont="1" applyFill="1" applyBorder="1" applyAlignment="1">
      <alignment vertical="center" wrapText="1"/>
    </xf>
    <xf numFmtId="0" fontId="58" fillId="33" borderId="10" xfId="0" applyFont="1" applyFill="1" applyBorder="1" applyAlignment="1">
      <alignment horizontal="left" vertical="center" wrapText="1"/>
    </xf>
    <xf numFmtId="0" fontId="53" fillId="36" borderId="10" xfId="0" applyFont="1" applyFill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2" fillId="34" borderId="13" xfId="0" applyNumberFormat="1" applyFont="1" applyFill="1" applyBorder="1" applyAlignment="1">
      <alignment horizontal="center" vertical="center" wrapText="1"/>
    </xf>
    <xf numFmtId="0" fontId="67" fillId="34" borderId="14" xfId="0" applyFont="1" applyFill="1" applyBorder="1" applyAlignment="1">
      <alignment horizontal="center" vertical="center" wrapText="1"/>
    </xf>
    <xf numFmtId="0" fontId="67" fillId="34" borderId="11" xfId="0" applyFont="1" applyFill="1" applyBorder="1" applyAlignment="1">
      <alignment horizontal="center" vertical="center" wrapText="1"/>
    </xf>
    <xf numFmtId="0" fontId="52" fillId="36" borderId="13" xfId="0" applyNumberFormat="1" applyFont="1" applyFill="1" applyBorder="1" applyAlignment="1">
      <alignment horizontal="center" vertical="center" wrapText="1"/>
    </xf>
    <xf numFmtId="0" fontId="67" fillId="36" borderId="14" xfId="0" applyFont="1" applyFill="1" applyBorder="1" applyAlignment="1">
      <alignment horizontal="center" vertical="center" wrapText="1"/>
    </xf>
    <xf numFmtId="0" fontId="67" fillId="36" borderId="11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="90" zoomScaleNormal="90" zoomScaleSheetLayoutView="100" zoomScalePageLayoutView="0" workbookViewId="0" topLeftCell="A1">
      <selection activeCell="D9" sqref="D9"/>
    </sheetView>
  </sheetViews>
  <sheetFormatPr defaultColWidth="9.140625" defaultRowHeight="15"/>
  <cols>
    <col min="1" max="1" width="40.421875" style="2" customWidth="1"/>
    <col min="2" max="2" width="27.28125" style="3" customWidth="1"/>
    <col min="3" max="3" width="16.421875" style="24" customWidth="1"/>
    <col min="4" max="4" width="16.421875" style="32" customWidth="1"/>
    <col min="5" max="5" width="14.421875" style="2" customWidth="1"/>
    <col min="6" max="6" width="15.7109375" style="2" customWidth="1"/>
    <col min="7" max="7" width="17.28125" style="2" customWidth="1"/>
    <col min="8" max="8" width="17.140625" style="1" customWidth="1"/>
    <col min="9" max="9" width="17.140625" style="2" customWidth="1"/>
    <col min="10" max="10" width="18.7109375" style="2" customWidth="1"/>
    <col min="11" max="11" width="15.421875" style="28" customWidth="1"/>
    <col min="12" max="16384" width="9.140625" style="2" customWidth="1"/>
  </cols>
  <sheetData>
    <row r="1" spans="1:11" ht="15">
      <c r="A1" s="103" t="s">
        <v>3</v>
      </c>
      <c r="B1" s="103"/>
      <c r="C1" s="103"/>
      <c r="D1" s="103"/>
      <c r="E1" s="104"/>
      <c r="F1" s="104"/>
      <c r="G1" s="104"/>
      <c r="H1" s="104"/>
      <c r="I1" s="104"/>
      <c r="J1" s="104"/>
      <c r="K1" s="27"/>
    </row>
    <row r="2" spans="1:11" ht="19.5" customHeight="1">
      <c r="A2" s="103" t="s">
        <v>2</v>
      </c>
      <c r="B2" s="103"/>
      <c r="C2" s="103"/>
      <c r="D2" s="103"/>
      <c r="E2" s="104"/>
      <c r="F2" s="104"/>
      <c r="G2" s="104"/>
      <c r="H2" s="104"/>
      <c r="I2" s="104"/>
      <c r="J2" s="104"/>
      <c r="K2" s="27"/>
    </row>
    <row r="3" spans="1:11" s="32" customFormat="1" ht="19.5" customHeight="1">
      <c r="A3" s="30"/>
      <c r="B3" s="103" t="s">
        <v>94</v>
      </c>
      <c r="C3" s="104"/>
      <c r="D3" s="104"/>
      <c r="E3" s="104"/>
      <c r="F3" s="104"/>
      <c r="G3" s="104"/>
      <c r="H3" s="31"/>
      <c r="I3" s="31"/>
      <c r="J3" s="31"/>
      <c r="K3" s="27"/>
    </row>
    <row r="5" spans="1:10" ht="15.75" customHeight="1">
      <c r="A5" s="105" t="s">
        <v>85</v>
      </c>
      <c r="B5" s="106"/>
      <c r="C5" s="106"/>
      <c r="D5" s="106"/>
      <c r="E5" s="106"/>
      <c r="F5" s="106"/>
      <c r="G5" s="106"/>
      <c r="H5" s="106"/>
      <c r="I5" s="106"/>
      <c r="J5" s="106"/>
    </row>
    <row r="6" spans="1:11" s="32" customFormat="1" ht="15.75" customHeight="1">
      <c r="A6" s="30"/>
      <c r="B6" s="31"/>
      <c r="C6" s="31"/>
      <c r="D6" s="37"/>
      <c r="E6" s="31"/>
      <c r="F6" s="31"/>
      <c r="G6" s="31"/>
      <c r="H6" s="31"/>
      <c r="I6" s="31"/>
      <c r="J6" s="31"/>
      <c r="K6" s="28"/>
    </row>
    <row r="7" spans="1:7" ht="15">
      <c r="A7" s="4"/>
      <c r="B7" s="18"/>
      <c r="C7" s="23"/>
      <c r="D7" s="36"/>
      <c r="E7" s="93"/>
      <c r="F7" s="94"/>
      <c r="G7" s="94"/>
    </row>
    <row r="8" spans="1:11" s="3" customFormat="1" ht="17.25">
      <c r="A8" s="41" t="s">
        <v>40</v>
      </c>
      <c r="B8" s="42">
        <v>40</v>
      </c>
      <c r="C8" s="42" t="s">
        <v>88</v>
      </c>
      <c r="D8" s="42"/>
      <c r="E8" s="93"/>
      <c r="F8" s="107"/>
      <c r="G8" s="107"/>
      <c r="H8" s="107"/>
      <c r="I8" s="107"/>
      <c r="J8" s="107"/>
      <c r="K8" s="28"/>
    </row>
    <row r="9" spans="1:11" s="32" customFormat="1" ht="35.25">
      <c r="A9" s="41" t="s">
        <v>45</v>
      </c>
      <c r="B9" s="42">
        <v>8</v>
      </c>
      <c r="C9" s="42" t="s">
        <v>89</v>
      </c>
      <c r="D9" s="42"/>
      <c r="E9" s="35"/>
      <c r="F9" s="34"/>
      <c r="G9" s="34"/>
      <c r="H9" s="34"/>
      <c r="I9" s="34"/>
      <c r="J9" s="34"/>
      <c r="K9" s="28"/>
    </row>
    <row r="10" spans="1:11" s="20" customFormat="1" ht="35.25">
      <c r="A10" s="41" t="s">
        <v>42</v>
      </c>
      <c r="B10" s="42">
        <v>16</v>
      </c>
      <c r="C10" s="42" t="s">
        <v>86</v>
      </c>
      <c r="D10" s="42"/>
      <c r="E10" s="21"/>
      <c r="F10" s="22"/>
      <c r="G10" s="22"/>
      <c r="H10" s="22"/>
      <c r="I10" s="22"/>
      <c r="J10" s="22"/>
      <c r="K10" s="28"/>
    </row>
    <row r="11" spans="1:11" s="3" customFormat="1" ht="52.5">
      <c r="A11" s="41" t="s">
        <v>53</v>
      </c>
      <c r="B11" s="42" t="s">
        <v>56</v>
      </c>
      <c r="C11" s="42"/>
      <c r="D11" s="42"/>
      <c r="E11" s="93"/>
      <c r="F11" s="94"/>
      <c r="G11" s="94"/>
      <c r="H11" s="94"/>
      <c r="I11" s="94"/>
      <c r="J11" s="94"/>
      <c r="K11" s="28"/>
    </row>
    <row r="12" spans="1:11" s="3" customFormat="1" ht="17.25">
      <c r="A12" s="41" t="s">
        <v>54</v>
      </c>
      <c r="B12" s="42">
        <v>4050.6</v>
      </c>
      <c r="C12" s="42"/>
      <c r="D12" s="42"/>
      <c r="H12" s="1"/>
      <c r="K12" s="28"/>
    </row>
    <row r="13" spans="1:11" s="3" customFormat="1" ht="15.75" customHeight="1">
      <c r="A13" s="41" t="s">
        <v>55</v>
      </c>
      <c r="B13" s="42">
        <v>243.3</v>
      </c>
      <c r="C13" s="43"/>
      <c r="D13" s="43"/>
      <c r="E13" s="38"/>
      <c r="F13" s="38"/>
      <c r="H13" s="1"/>
      <c r="K13" s="28"/>
    </row>
    <row r="14" spans="1:11" s="32" customFormat="1" ht="15">
      <c r="A14" s="4"/>
      <c r="B14" s="30"/>
      <c r="C14" s="30"/>
      <c r="D14" s="36"/>
      <c r="E14" s="33"/>
      <c r="H14" s="1"/>
      <c r="K14" s="28"/>
    </row>
    <row r="15" spans="1:10" ht="24" customHeight="1">
      <c r="A15" s="97" t="s">
        <v>4</v>
      </c>
      <c r="B15" s="97"/>
      <c r="C15" s="97"/>
      <c r="D15" s="97"/>
      <c r="E15" s="97"/>
      <c r="F15" s="97"/>
      <c r="G15" s="97"/>
      <c r="H15" s="97"/>
      <c r="I15" s="97"/>
      <c r="J15" s="97"/>
    </row>
    <row r="16" spans="1:10" ht="21.75" customHeight="1">
      <c r="A16" s="100" t="s">
        <v>24</v>
      </c>
      <c r="B16" s="102"/>
      <c r="C16" s="102"/>
      <c r="D16" s="102"/>
      <c r="E16" s="102"/>
      <c r="F16" s="102"/>
      <c r="G16" s="102"/>
      <c r="H16" s="48"/>
      <c r="I16" s="48"/>
      <c r="J16" s="48"/>
    </row>
    <row r="17" spans="1:10" ht="82.5" customHeight="1">
      <c r="A17" s="92" t="s">
        <v>0</v>
      </c>
      <c r="B17" s="92"/>
      <c r="C17" s="92"/>
      <c r="D17" s="92"/>
      <c r="E17" s="92"/>
      <c r="F17" s="92"/>
      <c r="G17" s="44" t="s">
        <v>63</v>
      </c>
      <c r="H17" s="44" t="s">
        <v>48</v>
      </c>
      <c r="I17" s="45" t="s">
        <v>57</v>
      </c>
      <c r="J17" s="44" t="s">
        <v>81</v>
      </c>
    </row>
    <row r="18" spans="1:11" s="70" customFormat="1" ht="15" customHeight="1">
      <c r="A18" s="95">
        <v>1</v>
      </c>
      <c r="B18" s="95"/>
      <c r="C18" s="95"/>
      <c r="D18" s="95"/>
      <c r="E18" s="95"/>
      <c r="F18" s="95"/>
      <c r="G18" s="64">
        <v>2</v>
      </c>
      <c r="H18" s="64">
        <v>3</v>
      </c>
      <c r="I18" s="39">
        <v>4</v>
      </c>
      <c r="J18" s="64">
        <v>5</v>
      </c>
      <c r="K18" s="69"/>
    </row>
    <row r="19" spans="1:10" ht="20.25" customHeight="1">
      <c r="A19" s="96" t="s">
        <v>12</v>
      </c>
      <c r="B19" s="96"/>
      <c r="C19" s="96"/>
      <c r="D19" s="96"/>
      <c r="E19" s="96"/>
      <c r="F19" s="96"/>
      <c r="G19" s="45">
        <v>23277</v>
      </c>
      <c r="H19" s="45">
        <v>0.44</v>
      </c>
      <c r="I19" s="46"/>
      <c r="J19" s="45">
        <f>G19*H19</f>
        <v>10241.88</v>
      </c>
    </row>
    <row r="20" spans="1:11" s="19" customFormat="1" ht="16.5" customHeight="1">
      <c r="A20" s="96" t="s">
        <v>90</v>
      </c>
      <c r="B20" s="96"/>
      <c r="C20" s="96"/>
      <c r="D20" s="96"/>
      <c r="E20" s="96"/>
      <c r="F20" s="96"/>
      <c r="G20" s="47"/>
      <c r="H20" s="44"/>
      <c r="I20" s="44">
        <v>28</v>
      </c>
      <c r="J20" s="45">
        <f>ROUND(SUM(J19:J19)/29.3*I20/12,2)</f>
        <v>815.62</v>
      </c>
      <c r="K20" s="28"/>
    </row>
    <row r="21" spans="1:11" s="32" customFormat="1" ht="18.75" customHeight="1">
      <c r="A21" s="96" t="s">
        <v>61</v>
      </c>
      <c r="B21" s="96"/>
      <c r="C21" s="96"/>
      <c r="D21" s="96"/>
      <c r="E21" s="96"/>
      <c r="F21" s="96"/>
      <c r="G21" s="47"/>
      <c r="H21" s="47"/>
      <c r="I21" s="44"/>
      <c r="J21" s="45">
        <f>SUM(J19:J20)</f>
        <v>11057.5</v>
      </c>
      <c r="K21" s="28"/>
    </row>
    <row r="22" spans="1:11" s="3" customFormat="1" ht="20.25" customHeight="1">
      <c r="A22" s="96" t="s">
        <v>64</v>
      </c>
      <c r="B22" s="96"/>
      <c r="C22" s="96"/>
      <c r="D22" s="96"/>
      <c r="E22" s="96"/>
      <c r="F22" s="96"/>
      <c r="G22" s="47"/>
      <c r="H22" s="47"/>
      <c r="I22" s="44"/>
      <c r="J22" s="45">
        <f>ROUND(J21*0.302,2)</f>
        <v>3339.37</v>
      </c>
      <c r="K22" s="28"/>
    </row>
    <row r="23" spans="1:11" s="3" customFormat="1" ht="27.75" customHeight="1">
      <c r="A23" s="98" t="s">
        <v>70</v>
      </c>
      <c r="B23" s="98"/>
      <c r="C23" s="98"/>
      <c r="D23" s="98"/>
      <c r="E23" s="98"/>
      <c r="F23" s="98"/>
      <c r="G23" s="48"/>
      <c r="H23" s="48"/>
      <c r="I23" s="49"/>
      <c r="J23" s="50">
        <f>J21+J22</f>
        <v>14396.869999999999</v>
      </c>
      <c r="K23" s="28"/>
    </row>
    <row r="24" spans="1:11" ht="28.5" customHeight="1">
      <c r="A24" s="100" t="s">
        <v>58</v>
      </c>
      <c r="B24" s="100"/>
      <c r="C24" s="100"/>
      <c r="D24" s="100"/>
      <c r="E24" s="101"/>
      <c r="F24" s="101"/>
      <c r="G24" s="101"/>
      <c r="H24" s="102"/>
      <c r="I24" s="102"/>
      <c r="J24" s="102"/>
      <c r="K24" s="25"/>
    </row>
    <row r="25" spans="1:10" ht="94.5" customHeight="1">
      <c r="A25" s="92" t="s">
        <v>5</v>
      </c>
      <c r="B25" s="92"/>
      <c r="C25" s="92"/>
      <c r="D25" s="92"/>
      <c r="E25" s="92"/>
      <c r="F25" s="44" t="s">
        <v>10</v>
      </c>
      <c r="G25" s="44" t="s">
        <v>8</v>
      </c>
      <c r="H25" s="44" t="s">
        <v>60</v>
      </c>
      <c r="I25" s="44" t="s">
        <v>62</v>
      </c>
      <c r="J25" s="44" t="s">
        <v>82</v>
      </c>
    </row>
    <row r="26" spans="1:11" s="66" customFormat="1" ht="18.75" customHeight="1">
      <c r="A26" s="95">
        <v>1</v>
      </c>
      <c r="B26" s="95"/>
      <c r="C26" s="95"/>
      <c r="D26" s="95"/>
      <c r="E26" s="95"/>
      <c r="F26" s="64">
        <v>2</v>
      </c>
      <c r="G26" s="64">
        <v>3</v>
      </c>
      <c r="H26" s="64">
        <v>4</v>
      </c>
      <c r="I26" s="64">
        <v>5</v>
      </c>
      <c r="J26" s="64" t="s">
        <v>59</v>
      </c>
      <c r="K26" s="65"/>
    </row>
    <row r="27" spans="1:10" ht="24" customHeight="1">
      <c r="A27" s="110" t="s">
        <v>92</v>
      </c>
      <c r="B27" s="110"/>
      <c r="C27" s="110"/>
      <c r="D27" s="110"/>
      <c r="E27" s="110"/>
      <c r="F27" s="44"/>
      <c r="G27" s="51"/>
      <c r="H27" s="52">
        <f>F27*G27</f>
        <v>0</v>
      </c>
      <c r="I27" s="53">
        <v>1</v>
      </c>
      <c r="J27" s="91">
        <v>17600</v>
      </c>
    </row>
    <row r="28" spans="1:11" s="32" customFormat="1" ht="21.75" customHeight="1">
      <c r="A28" s="110"/>
      <c r="B28" s="110"/>
      <c r="C28" s="110"/>
      <c r="D28" s="110"/>
      <c r="E28" s="110"/>
      <c r="F28" s="44"/>
      <c r="G28" s="51"/>
      <c r="H28" s="52"/>
      <c r="I28" s="53"/>
      <c r="J28" s="52"/>
      <c r="K28" s="28"/>
    </row>
    <row r="29" spans="1:11" s="32" customFormat="1" ht="18" customHeight="1">
      <c r="A29" s="110"/>
      <c r="B29" s="110"/>
      <c r="C29" s="110"/>
      <c r="D29" s="110"/>
      <c r="E29" s="110"/>
      <c r="F29" s="44"/>
      <c r="G29" s="51"/>
      <c r="H29" s="52"/>
      <c r="I29" s="53"/>
      <c r="J29" s="52"/>
      <c r="K29" s="28"/>
    </row>
    <row r="30" spans="1:10" ht="24" customHeight="1">
      <c r="A30" s="98" t="s">
        <v>70</v>
      </c>
      <c r="B30" s="99"/>
      <c r="C30" s="99"/>
      <c r="D30" s="99"/>
      <c r="E30" s="99"/>
      <c r="F30" s="99"/>
      <c r="G30" s="99"/>
      <c r="H30" s="45"/>
      <c r="I30" s="40"/>
      <c r="J30" s="54">
        <f>SUM(J27:J29)</f>
        <v>17600</v>
      </c>
    </row>
    <row r="31" spans="1:10" ht="22.5" customHeight="1">
      <c r="A31" s="111" t="s">
        <v>7</v>
      </c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ht="27.75" customHeight="1">
      <c r="A32" s="100" t="s">
        <v>41</v>
      </c>
      <c r="B32" s="100"/>
      <c r="C32" s="100"/>
      <c r="D32" s="100"/>
      <c r="E32" s="100"/>
      <c r="F32" s="100"/>
      <c r="G32" s="100"/>
      <c r="H32" s="100"/>
      <c r="I32" s="100"/>
      <c r="J32" s="100"/>
    </row>
    <row r="33" spans="1:11" s="20" customFormat="1" ht="89.25" customHeight="1">
      <c r="A33" s="92" t="s">
        <v>0</v>
      </c>
      <c r="B33" s="92"/>
      <c r="C33" s="92"/>
      <c r="D33" s="92"/>
      <c r="E33" s="92"/>
      <c r="F33" s="92"/>
      <c r="G33" s="44" t="s">
        <v>63</v>
      </c>
      <c r="H33" s="44" t="s">
        <v>48</v>
      </c>
      <c r="I33" s="45" t="s">
        <v>57</v>
      </c>
      <c r="J33" s="44" t="s">
        <v>81</v>
      </c>
      <c r="K33" s="28"/>
    </row>
    <row r="34" spans="1:11" s="66" customFormat="1" ht="13.5" customHeight="1">
      <c r="A34" s="95">
        <v>1</v>
      </c>
      <c r="B34" s="95"/>
      <c r="C34" s="95"/>
      <c r="D34" s="95"/>
      <c r="E34" s="95"/>
      <c r="F34" s="95"/>
      <c r="G34" s="39">
        <v>2</v>
      </c>
      <c r="H34" s="68">
        <v>3</v>
      </c>
      <c r="I34" s="68">
        <v>4</v>
      </c>
      <c r="J34" s="64">
        <v>5</v>
      </c>
      <c r="K34" s="65"/>
    </row>
    <row r="35" spans="1:11" s="20" customFormat="1" ht="18" customHeight="1">
      <c r="A35" s="96" t="s">
        <v>1</v>
      </c>
      <c r="B35" s="96"/>
      <c r="C35" s="96"/>
      <c r="D35" s="96"/>
      <c r="E35" s="96"/>
      <c r="F35" s="96"/>
      <c r="G35" s="45">
        <v>18904</v>
      </c>
      <c r="H35" s="75">
        <v>0.2</v>
      </c>
      <c r="I35" s="75"/>
      <c r="J35" s="45">
        <f>G35*H35</f>
        <v>3780.8</v>
      </c>
      <c r="K35" s="28"/>
    </row>
    <row r="36" spans="1:11" s="32" customFormat="1" ht="18" customHeight="1">
      <c r="A36" s="96" t="s">
        <v>91</v>
      </c>
      <c r="B36" s="96"/>
      <c r="C36" s="96"/>
      <c r="D36" s="96"/>
      <c r="E36" s="96"/>
      <c r="F36" s="96"/>
      <c r="G36" s="45"/>
      <c r="H36" s="75"/>
      <c r="I36" s="75">
        <v>14</v>
      </c>
      <c r="J36" s="45">
        <f>ROUND(SUM(J35:J35)/29.3*I36/12,2)</f>
        <v>150.54</v>
      </c>
      <c r="K36" s="28"/>
    </row>
    <row r="37" spans="1:11" s="32" customFormat="1" ht="18" customHeight="1">
      <c r="A37" s="96" t="s">
        <v>61</v>
      </c>
      <c r="B37" s="96"/>
      <c r="C37" s="96"/>
      <c r="D37" s="96"/>
      <c r="E37" s="96"/>
      <c r="F37" s="96"/>
      <c r="G37" s="45"/>
      <c r="H37" s="75"/>
      <c r="I37" s="75"/>
      <c r="J37" s="45">
        <f>SUM(J35:J36)</f>
        <v>3931.34</v>
      </c>
      <c r="K37" s="28"/>
    </row>
    <row r="38" spans="1:11" s="20" customFormat="1" ht="21.75" customHeight="1">
      <c r="A38" s="100" t="s">
        <v>64</v>
      </c>
      <c r="B38" s="100"/>
      <c r="C38" s="100"/>
      <c r="D38" s="100"/>
      <c r="E38" s="100"/>
      <c r="F38" s="100"/>
      <c r="G38" s="45"/>
      <c r="H38" s="76"/>
      <c r="I38" s="76"/>
      <c r="J38" s="45">
        <f>J37*0.302</f>
        <v>1187.26468</v>
      </c>
      <c r="K38" s="28"/>
    </row>
    <row r="39" spans="1:11" s="20" customFormat="1" ht="24.75" customHeight="1">
      <c r="A39" s="116" t="s">
        <v>70</v>
      </c>
      <c r="B39" s="117"/>
      <c r="C39" s="117"/>
      <c r="D39" s="117"/>
      <c r="E39" s="117"/>
      <c r="F39" s="117"/>
      <c r="G39" s="56"/>
      <c r="H39" s="57"/>
      <c r="I39" s="57"/>
      <c r="J39" s="58">
        <f>SUM(J37+J38)</f>
        <v>5118.60468</v>
      </c>
      <c r="K39" s="28"/>
    </row>
    <row r="40" spans="1:10" ht="18.75" customHeight="1">
      <c r="A40" s="112" t="s">
        <v>65</v>
      </c>
      <c r="B40" s="113"/>
      <c r="C40" s="113"/>
      <c r="D40" s="113"/>
      <c r="E40" s="113"/>
      <c r="F40" s="113"/>
      <c r="G40" s="113"/>
      <c r="H40" s="113"/>
      <c r="I40" s="113"/>
      <c r="J40" s="114"/>
    </row>
    <row r="41" spans="1:10" ht="18">
      <c r="A41" s="108" t="s">
        <v>66</v>
      </c>
      <c r="B41" s="109"/>
      <c r="C41" s="109"/>
      <c r="D41" s="109"/>
      <c r="E41" s="109"/>
      <c r="F41" s="109"/>
      <c r="G41" s="109"/>
      <c r="H41" s="102"/>
      <c r="I41" s="102"/>
      <c r="J41" s="102"/>
    </row>
    <row r="42" spans="1:10" ht="102" customHeight="1">
      <c r="A42" s="92" t="s">
        <v>32</v>
      </c>
      <c r="B42" s="92"/>
      <c r="C42" s="92"/>
      <c r="D42" s="62" t="s">
        <v>25</v>
      </c>
      <c r="E42" s="44" t="s">
        <v>34</v>
      </c>
      <c r="F42" s="44" t="s">
        <v>45</v>
      </c>
      <c r="G42" s="44" t="s">
        <v>26</v>
      </c>
      <c r="H42" s="44" t="s">
        <v>27</v>
      </c>
      <c r="I42" s="44" t="s">
        <v>28</v>
      </c>
      <c r="J42" s="44" t="s">
        <v>29</v>
      </c>
    </row>
    <row r="43" spans="1:11" s="66" customFormat="1" ht="13.5" customHeight="1">
      <c r="A43" s="95">
        <v>1</v>
      </c>
      <c r="B43" s="95"/>
      <c r="C43" s="95"/>
      <c r="D43" s="64">
        <v>2</v>
      </c>
      <c r="E43" s="64">
        <v>3</v>
      </c>
      <c r="F43" s="64">
        <v>4</v>
      </c>
      <c r="G43" s="64">
        <v>5</v>
      </c>
      <c r="H43" s="64">
        <v>6</v>
      </c>
      <c r="I43" s="64">
        <v>7</v>
      </c>
      <c r="J43" s="64">
        <v>8</v>
      </c>
      <c r="K43" s="65"/>
    </row>
    <row r="44" spans="1:10" ht="17.25">
      <c r="A44" s="96" t="s">
        <v>33</v>
      </c>
      <c r="B44" s="96"/>
      <c r="C44" s="96"/>
      <c r="D44" s="44">
        <v>0.15</v>
      </c>
      <c r="E44" s="44">
        <v>16</v>
      </c>
      <c r="F44" s="44">
        <v>8</v>
      </c>
      <c r="G44" s="44">
        <v>40</v>
      </c>
      <c r="H44" s="52">
        <f>D44*E44*G44</f>
        <v>96</v>
      </c>
      <c r="I44" s="51">
        <v>9.945708</v>
      </c>
      <c r="J44" s="17">
        <f>H44*I44</f>
        <v>954.787968</v>
      </c>
    </row>
    <row r="45" spans="1:10" ht="18">
      <c r="A45" s="108" t="s">
        <v>67</v>
      </c>
      <c r="B45" s="109"/>
      <c r="C45" s="109"/>
      <c r="D45" s="109"/>
      <c r="E45" s="109"/>
      <c r="F45" s="109"/>
      <c r="G45" s="109"/>
      <c r="H45" s="109"/>
      <c r="I45" s="109"/>
      <c r="J45" s="102"/>
    </row>
    <row r="46" spans="1:11" ht="96" customHeight="1">
      <c r="A46" s="92" t="s">
        <v>32</v>
      </c>
      <c r="B46" s="92"/>
      <c r="C46" s="92"/>
      <c r="D46" s="62" t="s">
        <v>35</v>
      </c>
      <c r="E46" s="44" t="s">
        <v>34</v>
      </c>
      <c r="F46" s="44" t="s">
        <v>45</v>
      </c>
      <c r="G46" s="44" t="s">
        <v>26</v>
      </c>
      <c r="H46" s="44" t="s">
        <v>84</v>
      </c>
      <c r="I46" s="45" t="s">
        <v>46</v>
      </c>
      <c r="J46" s="44" t="s">
        <v>29</v>
      </c>
      <c r="K46" s="59"/>
    </row>
    <row r="47" spans="1:11" s="66" customFormat="1" ht="15" customHeight="1">
      <c r="A47" s="95">
        <v>1</v>
      </c>
      <c r="B47" s="95"/>
      <c r="C47" s="95"/>
      <c r="D47" s="64">
        <v>2</v>
      </c>
      <c r="E47" s="64">
        <v>3</v>
      </c>
      <c r="F47" s="64">
        <v>4</v>
      </c>
      <c r="G47" s="64">
        <v>5</v>
      </c>
      <c r="H47" s="64">
        <v>6</v>
      </c>
      <c r="I47" s="64">
        <v>7</v>
      </c>
      <c r="J47" s="64">
        <v>8</v>
      </c>
      <c r="K47" s="67"/>
    </row>
    <row r="48" spans="1:11" ht="17.25">
      <c r="A48" s="96" t="s">
        <v>30</v>
      </c>
      <c r="B48" s="96"/>
      <c r="C48" s="96"/>
      <c r="D48" s="44">
        <v>5</v>
      </c>
      <c r="E48" s="44">
        <v>16</v>
      </c>
      <c r="F48" s="44">
        <v>8</v>
      </c>
      <c r="G48" s="63">
        <v>40</v>
      </c>
      <c r="H48" s="52">
        <f>D48*F48/1000*G48</f>
        <v>1.6</v>
      </c>
      <c r="I48" s="44">
        <v>37.248</v>
      </c>
      <c r="J48" s="55">
        <f>H48*I48</f>
        <v>59.5968</v>
      </c>
      <c r="K48" s="60"/>
    </row>
    <row r="49" spans="1:11" ht="17.25">
      <c r="A49" s="96" t="s">
        <v>13</v>
      </c>
      <c r="B49" s="96"/>
      <c r="C49" s="96"/>
      <c r="D49" s="44">
        <f>SUM(D48:D48)</f>
        <v>5</v>
      </c>
      <c r="E49" s="44">
        <v>16</v>
      </c>
      <c r="F49" s="44">
        <v>8</v>
      </c>
      <c r="G49" s="63">
        <v>40</v>
      </c>
      <c r="H49" s="52">
        <f>D49*F49/1000*G49</f>
        <v>1.6</v>
      </c>
      <c r="I49" s="44">
        <v>26.628</v>
      </c>
      <c r="J49" s="55">
        <f>H49*I49</f>
        <v>42.604800000000004</v>
      </c>
      <c r="K49" s="60"/>
    </row>
    <row r="50" spans="1:11" ht="18">
      <c r="A50" s="115" t="s">
        <v>70</v>
      </c>
      <c r="B50" s="115"/>
      <c r="C50" s="115"/>
      <c r="D50" s="115"/>
      <c r="E50" s="99"/>
      <c r="F50" s="118"/>
      <c r="G50" s="118"/>
      <c r="H50" s="118"/>
      <c r="I50" s="118"/>
      <c r="J50" s="5">
        <f>SUM(J48:J49)</f>
        <v>102.20160000000001</v>
      </c>
      <c r="K50" s="61"/>
    </row>
    <row r="51" spans="1:11" ht="18.75" customHeight="1">
      <c r="A51" s="108" t="s">
        <v>68</v>
      </c>
      <c r="B51" s="108"/>
      <c r="C51" s="108"/>
      <c r="D51" s="108"/>
      <c r="E51" s="108"/>
      <c r="F51" s="108"/>
      <c r="G51" s="108"/>
      <c r="H51" s="108"/>
      <c r="I51" s="108"/>
      <c r="J51" s="108"/>
      <c r="K51" s="26"/>
    </row>
    <row r="52" spans="1:10" ht="87.75">
      <c r="A52" s="44" t="s">
        <v>43</v>
      </c>
      <c r="B52" s="44" t="s">
        <v>37</v>
      </c>
      <c r="C52" s="44" t="s">
        <v>14</v>
      </c>
      <c r="D52" s="44" t="s">
        <v>31</v>
      </c>
      <c r="E52" s="44" t="s">
        <v>71</v>
      </c>
      <c r="F52" s="44" t="s">
        <v>45</v>
      </c>
      <c r="G52" s="44" t="s">
        <v>26</v>
      </c>
      <c r="H52" s="44" t="s">
        <v>38</v>
      </c>
      <c r="I52" s="45" t="s">
        <v>36</v>
      </c>
      <c r="J52" s="44" t="s">
        <v>29</v>
      </c>
    </row>
    <row r="53" spans="1:11" s="66" customFormat="1" ht="14.25" customHeight="1">
      <c r="A53" s="64">
        <v>1</v>
      </c>
      <c r="B53" s="64">
        <v>2</v>
      </c>
      <c r="C53" s="64">
        <v>3</v>
      </c>
      <c r="D53" s="64">
        <v>4</v>
      </c>
      <c r="E53" s="64">
        <v>5</v>
      </c>
      <c r="F53" s="64">
        <v>6</v>
      </c>
      <c r="G53" s="39">
        <v>7</v>
      </c>
      <c r="H53" s="64">
        <v>9</v>
      </c>
      <c r="I53" s="64">
        <v>10</v>
      </c>
      <c r="J53" s="64">
        <v>11</v>
      </c>
      <c r="K53" s="65"/>
    </row>
    <row r="54" spans="1:10" s="32" customFormat="1" ht="22.5" customHeight="1">
      <c r="A54" s="83">
        <v>449.48</v>
      </c>
      <c r="B54" s="83">
        <v>75</v>
      </c>
      <c r="C54" s="84">
        <v>4050.6</v>
      </c>
      <c r="D54" s="84">
        <f>B13</f>
        <v>243.3</v>
      </c>
      <c r="E54" s="84">
        <v>30.3</v>
      </c>
      <c r="F54" s="84">
        <v>8</v>
      </c>
      <c r="G54" s="85">
        <v>40</v>
      </c>
      <c r="H54" s="84">
        <f>ROUND(B54/C54*D54/E54*F54,5)</f>
        <v>1.18941</v>
      </c>
      <c r="I54" s="84">
        <v>2223.24</v>
      </c>
      <c r="J54" s="77">
        <f>ROUND(H54*I54,2)</f>
        <v>2644.34</v>
      </c>
    </row>
    <row r="55" spans="1:10" s="32" customFormat="1" ht="22.5" customHeight="1">
      <c r="A55" s="116" t="s">
        <v>72</v>
      </c>
      <c r="B55" s="117"/>
      <c r="C55" s="117"/>
      <c r="D55" s="117"/>
      <c r="E55" s="117"/>
      <c r="F55" s="117"/>
      <c r="G55" s="71"/>
      <c r="H55" s="72"/>
      <c r="I55" s="72"/>
      <c r="J55" s="78">
        <f>J44+J50+J54</f>
        <v>3701.329568</v>
      </c>
    </row>
    <row r="56" spans="1:10" ht="18.75" customHeight="1">
      <c r="A56" s="108" t="s">
        <v>69</v>
      </c>
      <c r="B56" s="108"/>
      <c r="C56" s="108"/>
      <c r="D56" s="108"/>
      <c r="E56" s="108"/>
      <c r="F56" s="108"/>
      <c r="G56" s="108"/>
      <c r="H56" s="108"/>
      <c r="I56" s="108"/>
      <c r="J56" s="108"/>
    </row>
    <row r="57" spans="1:10" ht="52.5">
      <c r="A57" s="92" t="s">
        <v>5</v>
      </c>
      <c r="B57" s="92"/>
      <c r="C57" s="92"/>
      <c r="D57" s="92"/>
      <c r="E57" s="92"/>
      <c r="F57" s="44" t="s">
        <v>10</v>
      </c>
      <c r="G57" s="44" t="s">
        <v>8</v>
      </c>
      <c r="H57" s="44" t="s">
        <v>6</v>
      </c>
      <c r="I57" s="44" t="s">
        <v>11</v>
      </c>
      <c r="J57" s="44" t="s">
        <v>9</v>
      </c>
    </row>
    <row r="58" spans="1:11" s="66" customFormat="1" ht="14.25">
      <c r="A58" s="95">
        <v>1</v>
      </c>
      <c r="B58" s="95"/>
      <c r="C58" s="95"/>
      <c r="D58" s="95"/>
      <c r="E58" s="95"/>
      <c r="F58" s="64">
        <v>2</v>
      </c>
      <c r="G58" s="64">
        <v>3</v>
      </c>
      <c r="H58" s="64">
        <v>4</v>
      </c>
      <c r="I58" s="64">
        <v>5</v>
      </c>
      <c r="J58" s="64">
        <v>5</v>
      </c>
      <c r="K58" s="65"/>
    </row>
    <row r="59" spans="1:10" ht="19.5" customHeight="1">
      <c r="A59" s="110" t="s">
        <v>44</v>
      </c>
      <c r="B59" s="110"/>
      <c r="C59" s="110"/>
      <c r="D59" s="110"/>
      <c r="E59" s="110"/>
      <c r="F59" s="44">
        <v>8</v>
      </c>
      <c r="G59" s="51">
        <v>250</v>
      </c>
      <c r="H59" s="52">
        <f>SUM(F59*G59)</f>
        <v>2000</v>
      </c>
      <c r="I59" s="53">
        <v>6</v>
      </c>
      <c r="J59" s="91">
        <v>2000</v>
      </c>
    </row>
    <row r="60" spans="1:11" s="32" customFormat="1" ht="17.25">
      <c r="A60" s="110" t="s">
        <v>93</v>
      </c>
      <c r="B60" s="110"/>
      <c r="C60" s="110"/>
      <c r="D60" s="110"/>
      <c r="E60" s="110"/>
      <c r="F60" s="44">
        <v>3</v>
      </c>
      <c r="G60" s="51">
        <v>3500</v>
      </c>
      <c r="H60" s="52">
        <f>F60*G60</f>
        <v>10500</v>
      </c>
      <c r="I60" s="53">
        <v>6</v>
      </c>
      <c r="J60" s="91">
        <v>10516.53</v>
      </c>
      <c r="K60" s="28"/>
    </row>
    <row r="61" spans="1:10" ht="18">
      <c r="A61" s="115" t="s">
        <v>70</v>
      </c>
      <c r="B61" s="115"/>
      <c r="C61" s="115"/>
      <c r="D61" s="115"/>
      <c r="E61" s="115"/>
      <c r="F61" s="40"/>
      <c r="G61" s="44"/>
      <c r="H61" s="45"/>
      <c r="I61" s="40"/>
      <c r="J61" s="17">
        <f>SUM(J59:J60)</f>
        <v>12516.53</v>
      </c>
    </row>
  </sheetData>
  <sheetProtection/>
  <mergeCells count="51">
    <mergeCell ref="A45:J45"/>
    <mergeCell ref="A60:E60"/>
    <mergeCell ref="A56:J56"/>
    <mergeCell ref="A43:C43"/>
    <mergeCell ref="A55:F55"/>
    <mergeCell ref="A50:I50"/>
    <mergeCell ref="A47:C47"/>
    <mergeCell ref="A46:C46"/>
    <mergeCell ref="A59:E59"/>
    <mergeCell ref="A61:E61"/>
    <mergeCell ref="A48:C48"/>
    <mergeCell ref="A57:E57"/>
    <mergeCell ref="A58:E58"/>
    <mergeCell ref="A51:J51"/>
    <mergeCell ref="A44:C44"/>
    <mergeCell ref="A34:F34"/>
    <mergeCell ref="A33:F33"/>
    <mergeCell ref="A32:J32"/>
    <mergeCell ref="A40:J40"/>
    <mergeCell ref="A27:E27"/>
    <mergeCell ref="A36:F36"/>
    <mergeCell ref="A37:F37"/>
    <mergeCell ref="A38:F38"/>
    <mergeCell ref="A42:C42"/>
    <mergeCell ref="B3:G3"/>
    <mergeCell ref="A41:J41"/>
    <mergeCell ref="A21:F21"/>
    <mergeCell ref="A28:E28"/>
    <mergeCell ref="A29:E29"/>
    <mergeCell ref="A31:J31"/>
    <mergeCell ref="A39:F39"/>
    <mergeCell ref="A16:G16"/>
    <mergeCell ref="A26:E26"/>
    <mergeCell ref="A19:F19"/>
    <mergeCell ref="A35:F35"/>
    <mergeCell ref="A25:E25"/>
    <mergeCell ref="A1:J1"/>
    <mergeCell ref="A2:J2"/>
    <mergeCell ref="A5:J5"/>
    <mergeCell ref="E11:J11"/>
    <mergeCell ref="E8:J8"/>
    <mergeCell ref="A17:F17"/>
    <mergeCell ref="E7:G7"/>
    <mergeCell ref="A18:F18"/>
    <mergeCell ref="A22:F22"/>
    <mergeCell ref="A49:C49"/>
    <mergeCell ref="A15:J15"/>
    <mergeCell ref="A30:G30"/>
    <mergeCell ref="A24:J24"/>
    <mergeCell ref="A23:F23"/>
    <mergeCell ref="A20:F20"/>
  </mergeCells>
  <printOptions/>
  <pageMargins left="0.7" right="0.7" top="0.75" bottom="0.75" header="0.3" footer="0.3"/>
  <pageSetup horizontalDpi="600" verticalDpi="600" orientation="landscape" paperSize="9" scale="60" r:id="rId1"/>
  <rowBreaks count="2" manualBreakCount="2">
    <brk id="30" max="255" man="1"/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23"/>
  <sheetViews>
    <sheetView zoomScaleSheetLayoutView="100" zoomScalePageLayoutView="0" workbookViewId="0" topLeftCell="A1">
      <selection activeCell="C9" sqref="C9"/>
    </sheetView>
  </sheetViews>
  <sheetFormatPr defaultColWidth="9.140625" defaultRowHeight="15"/>
  <cols>
    <col min="1" max="1" width="4.57421875" style="9" customWidth="1"/>
    <col min="2" max="2" width="57.8515625" style="11" customWidth="1"/>
    <col min="3" max="3" width="16.00390625" style="14" customWidth="1"/>
    <col min="4" max="4" width="10.7109375" style="6" customWidth="1"/>
    <col min="5" max="5" width="20.140625" style="6" customWidth="1"/>
    <col min="6" max="6" width="17.28125" style="6" customWidth="1"/>
    <col min="7" max="7" width="13.57421875" style="6" customWidth="1"/>
    <col min="8" max="8" width="9.57421875" style="6" bestFit="1" customWidth="1"/>
    <col min="9" max="16384" width="9.140625" style="6" customWidth="1"/>
  </cols>
  <sheetData>
    <row r="2" spans="1:3" ht="15">
      <c r="A2" s="125" t="s">
        <v>15</v>
      </c>
      <c r="B2" s="126"/>
      <c r="C2" s="126"/>
    </row>
    <row r="3" spans="1:3" ht="15">
      <c r="A3" s="125" t="s">
        <v>39</v>
      </c>
      <c r="B3" s="126"/>
      <c r="C3" s="126"/>
    </row>
    <row r="4" spans="1:3" ht="15">
      <c r="A4" s="125"/>
      <c r="B4" s="126"/>
      <c r="C4" s="126"/>
    </row>
    <row r="6" spans="1:7" ht="36" customHeight="1">
      <c r="A6" s="7" t="s">
        <v>16</v>
      </c>
      <c r="B6" s="7" t="s">
        <v>17</v>
      </c>
      <c r="C6" s="12" t="s">
        <v>18</v>
      </c>
      <c r="E6" s="82" t="s">
        <v>78</v>
      </c>
      <c r="F6" s="82" t="s">
        <v>76</v>
      </c>
      <c r="G6" s="82" t="s">
        <v>77</v>
      </c>
    </row>
    <row r="7" spans="1:7" ht="19.5" customHeight="1">
      <c r="A7" s="119" t="s">
        <v>22</v>
      </c>
      <c r="B7" s="120"/>
      <c r="C7" s="121"/>
      <c r="E7" s="74"/>
      <c r="F7" s="74"/>
      <c r="G7" s="74"/>
    </row>
    <row r="8" spans="1:9" ht="15">
      <c r="A8" s="8">
        <v>1</v>
      </c>
      <c r="B8" s="10" t="s">
        <v>19</v>
      </c>
      <c r="C8" s="79">
        <f>калькуляция!J23</f>
        <v>14396.869999999999</v>
      </c>
      <c r="E8" s="74" t="s">
        <v>74</v>
      </c>
      <c r="F8" s="29">
        <v>90</v>
      </c>
      <c r="G8" s="13">
        <f>ROUND((C8+C12)/C17*100,2)</f>
        <v>36.59</v>
      </c>
      <c r="H8" s="14"/>
      <c r="I8" s="14"/>
    </row>
    <row r="9" spans="1:9" ht="30">
      <c r="A9" s="8">
        <v>2</v>
      </c>
      <c r="B9" s="10" t="s">
        <v>20</v>
      </c>
      <c r="C9" s="79">
        <f>калькуляция!J30</f>
        <v>17600</v>
      </c>
      <c r="E9" s="73" t="s">
        <v>75</v>
      </c>
      <c r="F9" s="74">
        <v>5.5</v>
      </c>
      <c r="G9" s="13">
        <f>ROUND(C13/C17*100,2)</f>
        <v>6.94</v>
      </c>
      <c r="I9" s="14"/>
    </row>
    <row r="10" spans="1:7" ht="15.75">
      <c r="A10" s="8"/>
      <c r="B10" s="15" t="s">
        <v>50</v>
      </c>
      <c r="C10" s="80">
        <f>SUM(C8:C9)</f>
        <v>31996.87</v>
      </c>
      <c r="E10" s="90" t="s">
        <v>22</v>
      </c>
      <c r="F10" s="74">
        <v>60</v>
      </c>
      <c r="G10" s="74">
        <f>ROUND(C10/C17*100,2)</f>
        <v>59.99</v>
      </c>
    </row>
    <row r="11" spans="1:9" ht="15.75">
      <c r="A11" s="122" t="s">
        <v>23</v>
      </c>
      <c r="B11" s="123"/>
      <c r="C11" s="124"/>
      <c r="E11" s="74" t="s">
        <v>83</v>
      </c>
      <c r="F11" s="89">
        <v>40</v>
      </c>
      <c r="G11" s="74">
        <f>ROUND(C16/C17*100,2)</f>
        <v>40.01</v>
      </c>
      <c r="H11" s="14"/>
      <c r="I11" s="14"/>
    </row>
    <row r="12" spans="1:5" ht="15">
      <c r="A12" s="8">
        <v>3</v>
      </c>
      <c r="B12" s="10" t="s">
        <v>19</v>
      </c>
      <c r="C12" s="79">
        <f>калькуляция!J39</f>
        <v>5118.60468</v>
      </c>
      <c r="E12" s="86"/>
    </row>
    <row r="13" spans="1:7" ht="30">
      <c r="A13" s="8">
        <v>4</v>
      </c>
      <c r="B13" s="10" t="s">
        <v>73</v>
      </c>
      <c r="C13" s="79">
        <f>калькуляция!J55</f>
        <v>3701.329568</v>
      </c>
      <c r="F13" s="14"/>
      <c r="G13" s="14"/>
    </row>
    <row r="14" spans="1:3" ht="15.75" customHeight="1">
      <c r="A14" s="8">
        <v>5</v>
      </c>
      <c r="B14" s="10" t="s">
        <v>20</v>
      </c>
      <c r="C14" s="79">
        <f>калькуляция!J61</f>
        <v>12516.53</v>
      </c>
    </row>
    <row r="15" spans="1:3" ht="30">
      <c r="A15" s="8">
        <v>6</v>
      </c>
      <c r="B15" s="10" t="s">
        <v>21</v>
      </c>
      <c r="C15" s="79">
        <v>0</v>
      </c>
    </row>
    <row r="16" spans="1:4" ht="15.75">
      <c r="A16" s="8"/>
      <c r="B16" s="15" t="s">
        <v>51</v>
      </c>
      <c r="C16" s="80">
        <f>SUM(C12:C15)</f>
        <v>21336.464248000004</v>
      </c>
      <c r="D16" s="86"/>
    </row>
    <row r="17" spans="1:4" ht="15">
      <c r="A17" s="8"/>
      <c r="B17" s="16" t="s">
        <v>49</v>
      </c>
      <c r="C17" s="81">
        <f>C10+C16</f>
        <v>53333.334248</v>
      </c>
      <c r="D17" s="87"/>
    </row>
    <row r="18" spans="1:4" ht="29.25" customHeight="1">
      <c r="A18" s="8">
        <v>7</v>
      </c>
      <c r="B18" s="16" t="s">
        <v>79</v>
      </c>
      <c r="C18" s="79">
        <f>ROUND(C17*0.2,2)</f>
        <v>10666.67</v>
      </c>
      <c r="D18" s="88"/>
    </row>
    <row r="19" spans="1:4" ht="15">
      <c r="A19" s="8"/>
      <c r="B19" s="16" t="s">
        <v>52</v>
      </c>
      <c r="C19" s="79">
        <f>C18+C17</f>
        <v>64000.004248</v>
      </c>
      <c r="D19" s="86"/>
    </row>
    <row r="20" spans="1:4" ht="15">
      <c r="A20" s="8"/>
      <c r="B20" s="10" t="s">
        <v>80</v>
      </c>
      <c r="C20" s="79">
        <f>калькуляция!B8*калькуляция!B10</f>
        <v>640</v>
      </c>
      <c r="D20" s="86"/>
    </row>
    <row r="21" spans="1:4" ht="15">
      <c r="A21" s="8"/>
      <c r="B21" s="10" t="s">
        <v>47</v>
      </c>
      <c r="C21" s="79">
        <f>ROUND(C19/C20,2)</f>
        <v>100</v>
      </c>
      <c r="D21" s="88"/>
    </row>
    <row r="22" spans="1:4" ht="20.25" customHeight="1">
      <c r="A22" s="8"/>
      <c r="B22" s="10" t="s">
        <v>87</v>
      </c>
      <c r="C22" s="79">
        <f>SUM(C21*16)</f>
        <v>1600</v>
      </c>
      <c r="D22" s="88"/>
    </row>
    <row r="23" ht="15">
      <c r="D23" s="86"/>
    </row>
  </sheetData>
  <sheetProtection/>
  <mergeCells count="5">
    <mergeCell ref="A7:C7"/>
    <mergeCell ref="A11:C11"/>
    <mergeCell ref="A2:C2"/>
    <mergeCell ref="A3:C3"/>
    <mergeCell ref="A4:C4"/>
  </mergeCells>
  <printOptions/>
  <pageMargins left="0.7" right="0.7" top="0.75" bottom="0.75" header="0.3" footer="0.3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2023-10-24T11:00:36Z</dcterms:modified>
  <cp:category/>
  <cp:version/>
  <cp:contentType/>
  <cp:contentStatus/>
</cp:coreProperties>
</file>